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cgcdserver\RedirectedFolders\wendi\Desktop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28" i="1" s="1"/>
  <c r="N10" i="1"/>
  <c r="N28" i="1" s="1"/>
  <c r="M10" i="1"/>
  <c r="M19" i="1" s="1"/>
  <c r="L10" i="1"/>
  <c r="L19" i="1" s="1"/>
  <c r="K10" i="1"/>
  <c r="K27" i="1" s="1"/>
  <c r="J10" i="1"/>
  <c r="J27" i="1" s="1"/>
  <c r="I10" i="1"/>
  <c r="I27" i="1" s="1"/>
  <c r="H10" i="1"/>
  <c r="H27" i="1" s="1"/>
  <c r="G10" i="1"/>
  <c r="G27" i="1" s="1"/>
  <c r="F10" i="1"/>
  <c r="F27" i="1" s="1"/>
  <c r="E10" i="1"/>
  <c r="E26" i="1" s="1"/>
  <c r="D10" i="1"/>
  <c r="D26" i="1" s="1"/>
  <c r="C10" i="1"/>
  <c r="C29" i="1" s="1"/>
  <c r="B10" i="1"/>
  <c r="B29" i="1" s="1"/>
  <c r="P9" i="1"/>
  <c r="P8" i="1"/>
  <c r="P7" i="1"/>
  <c r="P6" i="1"/>
  <c r="P5" i="1"/>
  <c r="P4" i="1"/>
  <c r="P10" i="1" s="1"/>
  <c r="N19" i="1" l="1"/>
  <c r="F26" i="1"/>
  <c r="L27" i="1"/>
  <c r="D29" i="1"/>
  <c r="O19" i="1"/>
  <c r="G26" i="1"/>
  <c r="M27" i="1"/>
  <c r="E29" i="1"/>
  <c r="B25" i="1"/>
  <c r="B30" i="1" s="1"/>
  <c r="H26" i="1"/>
  <c r="N27" i="1"/>
  <c r="F29" i="1"/>
  <c r="C25" i="1"/>
  <c r="C30" i="1" s="1"/>
  <c r="I26" i="1"/>
  <c r="O27" i="1"/>
  <c r="G29" i="1"/>
  <c r="D25" i="1"/>
  <c r="D30" i="1" s="1"/>
  <c r="J26" i="1"/>
  <c r="B28" i="1"/>
  <c r="H29" i="1"/>
  <c r="E25" i="1"/>
  <c r="K26" i="1"/>
  <c r="C28" i="1"/>
  <c r="I29" i="1"/>
  <c r="F25" i="1"/>
  <c r="L26" i="1"/>
  <c r="D28" i="1"/>
  <c r="J29" i="1"/>
  <c r="G25" i="1"/>
  <c r="M26" i="1"/>
  <c r="E28" i="1"/>
  <c r="K29" i="1"/>
  <c r="B19" i="1"/>
  <c r="B34" i="1" s="1"/>
  <c r="H25" i="1"/>
  <c r="H30" i="1" s="1"/>
  <c r="N26" i="1"/>
  <c r="F28" i="1"/>
  <c r="L29" i="1"/>
  <c r="C19" i="1"/>
  <c r="C34" i="1" s="1"/>
  <c r="I25" i="1"/>
  <c r="O26" i="1"/>
  <c r="G28" i="1"/>
  <c r="M29" i="1"/>
  <c r="D19" i="1"/>
  <c r="J25" i="1"/>
  <c r="B27" i="1"/>
  <c r="H28" i="1"/>
  <c r="N29" i="1"/>
  <c r="E19" i="1"/>
  <c r="K25" i="1"/>
  <c r="K30" i="1" s="1"/>
  <c r="C27" i="1"/>
  <c r="I28" i="1"/>
  <c r="O29" i="1"/>
  <c r="F19" i="1"/>
  <c r="L25" i="1"/>
  <c r="L30" i="1" s="1"/>
  <c r="L34" i="1" s="1"/>
  <c r="D27" i="1"/>
  <c r="J28" i="1"/>
  <c r="G19" i="1"/>
  <c r="M25" i="1"/>
  <c r="M30" i="1" s="1"/>
  <c r="M34" i="1" s="1"/>
  <c r="E27" i="1"/>
  <c r="K28" i="1"/>
  <c r="H19" i="1"/>
  <c r="N25" i="1"/>
  <c r="L28" i="1"/>
  <c r="I19" i="1"/>
  <c r="O25" i="1"/>
  <c r="O30" i="1" s="1"/>
  <c r="M28" i="1"/>
  <c r="J19" i="1"/>
  <c r="B26" i="1"/>
  <c r="K19" i="1"/>
  <c r="C26" i="1"/>
  <c r="D34" i="1" l="1"/>
  <c r="K34" i="1"/>
  <c r="O34" i="1"/>
  <c r="J30" i="1"/>
  <c r="N30" i="1"/>
  <c r="E30" i="1"/>
  <c r="G30" i="1"/>
  <c r="G34" i="1" s="1"/>
  <c r="E34" i="1"/>
  <c r="J34" i="1"/>
  <c r="F30" i="1"/>
  <c r="F34" i="1" s="1"/>
  <c r="H34" i="1"/>
  <c r="N34" i="1"/>
  <c r="I30" i="1"/>
  <c r="I34" i="1" s="1"/>
</calcChain>
</file>

<file path=xl/sharedStrings.xml><?xml version="1.0" encoding="utf-8"?>
<sst xmlns="http://schemas.openxmlformats.org/spreadsheetml/2006/main" count="50" uniqueCount="34">
  <si>
    <t>2025 Rainfall Totals for Fayette County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</si>
  <si>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</si>
  <si>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</si>
  <si>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</si>
  <si>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</si>
  <si>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</si>
  <si>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</si>
  <si>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</si>
  <si>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</si>
  <si>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</si>
  <si>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</si>
  <si>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</si>
  <si>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</si>
  <si>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</si>
  <si>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Buckners Creek Near Muldoon</t>
  </si>
  <si>
    <t>Carmine 1 SSW</t>
  </si>
  <si>
    <t>Colorado River Above La Grange</t>
  </si>
  <si>
    <t>La Grange 5NE</t>
  </si>
  <si>
    <t>Lake Fayette at Fayette Power Plant</t>
  </si>
  <si>
    <t>Muldoon 6 WSW</t>
  </si>
  <si>
    <t>Average for the County</t>
  </si>
  <si>
    <t>Data for this sheet is from the LCRA rainwater monitoring sites in Fayette County, Texas.</t>
  </si>
  <si>
    <t>Estimated Recharge Volumes*</t>
  </si>
  <si>
    <t>*All estimates calculated to acre feet</t>
  </si>
  <si>
    <t>1% of total rainfall available for recharge</t>
  </si>
  <si>
    <t>Fayette County covers approximately 960 square miles, or 614,400 acres.</t>
  </si>
  <si>
    <t xml:space="preserve">Potential Recharge per Aquifer based on 1% Average Precipitation </t>
  </si>
  <si>
    <t>Sparta Aquifer (1920 acre outcrop)</t>
  </si>
  <si>
    <t>Yegua-Jackson Aquifer (214,400 acre outcrop)</t>
  </si>
  <si>
    <t>Jasper Aquifer (160,000 acre outcrop)</t>
  </si>
  <si>
    <t>Evangeline Aquifer (118,400 acre outcrop)</t>
  </si>
  <si>
    <t>Alluvium (96,000 acre outcrop)</t>
  </si>
  <si>
    <t>TOTAL</t>
  </si>
  <si>
    <t xml:space="preserve">Potential Recharge Lost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</si>
</sst>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/>
    </xf>
    <xf numFmtId="2" fontId="3" fillId="0" borderId="2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workbookViewId="0">
      <selection activeCell="O4" sqref="O4"/>
    </sheetView>
  </sheetViews>
  <sheetFormatPr defaultRowHeight="15.75" x14ac:dyDescent="0.25"/>
  <cols>
    <col min="1" max="1" width="42.7109375" style="16" customWidth="1"/>
    <col min="2" max="2" width="10.42578125" style="2" bestFit="1" customWidth="1"/>
    <col min="3" max="3" width="9.140625" style="2"/>
    <col min="4" max="4" width="10.85546875" style="2" customWidth="1"/>
    <col min="5" max="5" width="10.140625" style="2" customWidth="1"/>
    <col min="6" max="6" width="10.5703125" style="2" customWidth="1"/>
    <col min="7" max="7" width="9.7109375" style="2" customWidth="1"/>
    <col min="8" max="8" width="10.5703125" style="2" customWidth="1"/>
    <col min="9" max="9" width="10.140625" style="2" customWidth="1"/>
    <col min="10" max="10" width="11.140625" style="2" customWidth="1"/>
    <col min="11" max="11" width="8.85546875" style="2" customWidth="1"/>
    <col min="12" max="12" width="11.42578125" style="2" hidden="1" customWidth="1"/>
    <col min="13" max="13" width="10.85546875" style="2" hidden="1" customWidth="1"/>
    <col min="14" max="14" width="11.42578125" style="2" customWidth="1"/>
    <col min="15" max="15" width="10" style="2" customWidth="1"/>
    <col min="16" max="16" width="11" style="2" customWidth="1"/>
    <col min="17" max="16384" width="9.140625" style="2"/>
  </cols>
  <sheetData>
    <row r="1" spans="1:1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6" s="3" customFormat="1" x14ac:dyDescent="0.2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11</v>
      </c>
      <c r="O3" s="4" t="s">
        <v>12</v>
      </c>
      <c r="P3" s="5" t="s">
        <v>13</v>
      </c>
    </row>
    <row r="4" spans="1:16" x14ac:dyDescent="0.25">
      <c r="A4" s="6" t="s">
        <v>14</v>
      </c>
      <c r="B4" s="7">
        <v>2.35</v>
      </c>
      <c r="C4" s="7">
        <v>0.86</v>
      </c>
      <c r="D4" s="7">
        <v>1.5</v>
      </c>
      <c r="E4" s="7">
        <v>1.18</v>
      </c>
      <c r="F4" s="7">
        <v>9.34</v>
      </c>
      <c r="G4" s="7">
        <v>1.64</v>
      </c>
      <c r="H4" s="7">
        <v>3.2</v>
      </c>
      <c r="I4" s="7">
        <v>1.39</v>
      </c>
      <c r="J4" s="7">
        <v>0.39</v>
      </c>
      <c r="K4" s="7">
        <v>1.33</v>
      </c>
      <c r="L4" s="7"/>
      <c r="M4" s="7"/>
      <c r="N4" s="7">
        <v>2.08</v>
      </c>
      <c r="O4" s="7"/>
      <c r="P4" s="8">
        <f t="shared" ref="P4:P9" si="0">SUM(B4:O4)</f>
        <v>25.259999999999998</v>
      </c>
    </row>
    <row r="5" spans="1:16" x14ac:dyDescent="0.25">
      <c r="A5" s="6" t="s">
        <v>15</v>
      </c>
      <c r="B5" s="7">
        <v>2</v>
      </c>
      <c r="C5" s="7">
        <v>1.1499999999999999</v>
      </c>
      <c r="D5" s="7">
        <v>1.1599999999999999</v>
      </c>
      <c r="E5" s="7">
        <v>1.23</v>
      </c>
      <c r="F5" s="7">
        <v>8.49</v>
      </c>
      <c r="G5" s="7">
        <v>5.65</v>
      </c>
      <c r="H5" s="7">
        <v>2.67</v>
      </c>
      <c r="I5" s="7">
        <v>1.26</v>
      </c>
      <c r="J5" s="7">
        <v>0.08</v>
      </c>
      <c r="K5" s="7">
        <v>1.1100000000000001</v>
      </c>
      <c r="L5" s="7"/>
      <c r="M5" s="7"/>
      <c r="N5" s="9">
        <v>1.61</v>
      </c>
      <c r="O5" s="7"/>
      <c r="P5" s="8">
        <f t="shared" si="0"/>
        <v>26.41</v>
      </c>
    </row>
    <row r="6" spans="1:16" x14ac:dyDescent="0.25">
      <c r="A6" s="6" t="s">
        <v>16</v>
      </c>
      <c r="B6" s="7">
        <v>2.38</v>
      </c>
      <c r="C6" s="7">
        <v>0.93</v>
      </c>
      <c r="D6" s="7">
        <v>1.65</v>
      </c>
      <c r="E6" s="7">
        <v>1.99</v>
      </c>
      <c r="F6" s="7">
        <v>7.65</v>
      </c>
      <c r="G6" s="7">
        <v>2.2999999999999998</v>
      </c>
      <c r="H6" s="7">
        <v>5.62</v>
      </c>
      <c r="I6" s="7">
        <v>2.04</v>
      </c>
      <c r="J6" s="7">
        <v>0.48</v>
      </c>
      <c r="K6" s="7">
        <v>2.04</v>
      </c>
      <c r="L6" s="7"/>
      <c r="M6" s="7"/>
      <c r="N6" s="7">
        <v>0.97</v>
      </c>
      <c r="O6" s="7"/>
      <c r="P6" s="8">
        <f t="shared" si="0"/>
        <v>28.05</v>
      </c>
    </row>
    <row r="7" spans="1:16" x14ac:dyDescent="0.25">
      <c r="A7" s="6" t="s">
        <v>17</v>
      </c>
      <c r="B7" s="7">
        <v>2.4700000000000002</v>
      </c>
      <c r="C7" s="7">
        <v>1.18</v>
      </c>
      <c r="D7" s="7">
        <v>1.21</v>
      </c>
      <c r="E7" s="7">
        <v>5.1100000000000003</v>
      </c>
      <c r="F7" s="7">
        <v>5.75</v>
      </c>
      <c r="G7" s="7">
        <v>2.41</v>
      </c>
      <c r="H7" s="7">
        <v>2.68</v>
      </c>
      <c r="I7" s="7">
        <v>1.93</v>
      </c>
      <c r="J7" s="7">
        <v>0.45</v>
      </c>
      <c r="K7" s="7">
        <v>1.61</v>
      </c>
      <c r="L7" s="7"/>
      <c r="M7" s="7"/>
      <c r="N7" s="7">
        <v>0.47</v>
      </c>
      <c r="O7" s="7"/>
      <c r="P7" s="8">
        <f t="shared" si="0"/>
        <v>25.27</v>
      </c>
    </row>
    <row r="8" spans="1:16" x14ac:dyDescent="0.25">
      <c r="A8" s="6" t="s">
        <v>18</v>
      </c>
      <c r="B8" s="7">
        <v>1.77</v>
      </c>
      <c r="C8" s="7">
        <v>0.69</v>
      </c>
      <c r="D8" s="7">
        <v>1.1499999999999999</v>
      </c>
      <c r="E8" s="7">
        <v>2.62</v>
      </c>
      <c r="F8" s="7">
        <v>5.39</v>
      </c>
      <c r="G8" s="7">
        <v>3</v>
      </c>
      <c r="H8" s="7">
        <v>3.94</v>
      </c>
      <c r="I8" s="7">
        <v>1.87</v>
      </c>
      <c r="J8" s="7">
        <v>0.13</v>
      </c>
      <c r="K8" s="7">
        <v>1.0900000000000001</v>
      </c>
      <c r="L8" s="7"/>
      <c r="M8" s="7"/>
      <c r="N8" s="7">
        <v>0.49</v>
      </c>
      <c r="O8" s="7"/>
      <c r="P8" s="8">
        <f t="shared" si="0"/>
        <v>22.14</v>
      </c>
    </row>
    <row r="9" spans="1:16" ht="16.5" thickBot="1" x14ac:dyDescent="0.3">
      <c r="A9" s="10" t="s">
        <v>19</v>
      </c>
      <c r="B9" s="11">
        <v>1.71</v>
      </c>
      <c r="C9" s="11">
        <v>1.1599999999999999</v>
      </c>
      <c r="D9" s="11">
        <v>1.5</v>
      </c>
      <c r="E9" s="11">
        <v>1.58</v>
      </c>
      <c r="F9" s="11">
        <v>6.81</v>
      </c>
      <c r="G9" s="11">
        <v>2.14</v>
      </c>
      <c r="H9" s="11">
        <v>2.2799999999999998</v>
      </c>
      <c r="I9" s="11">
        <v>2.2200000000000002</v>
      </c>
      <c r="J9" s="11">
        <v>0.96</v>
      </c>
      <c r="K9" s="11">
        <v>1.33</v>
      </c>
      <c r="L9" s="11"/>
      <c r="M9" s="11"/>
      <c r="N9" s="11">
        <v>1.45</v>
      </c>
      <c r="O9" s="11"/>
      <c r="P9" s="12">
        <f t="shared" si="0"/>
        <v>23.139999999999997</v>
      </c>
    </row>
    <row r="10" spans="1:16" s="3" customFormat="1" x14ac:dyDescent="0.25">
      <c r="A10" s="13" t="s">
        <v>20</v>
      </c>
      <c r="B10" s="7">
        <f t="shared" ref="B10:O10" si="1">AVERAGE(B4:B9)</f>
        <v>2.1133333333333333</v>
      </c>
      <c r="C10" s="7">
        <f t="shared" si="1"/>
        <v>0.99500000000000011</v>
      </c>
      <c r="D10" s="7">
        <f t="shared" si="1"/>
        <v>1.3616666666666666</v>
      </c>
      <c r="E10" s="7">
        <f t="shared" si="1"/>
        <v>2.2850000000000006</v>
      </c>
      <c r="F10" s="7">
        <f t="shared" si="1"/>
        <v>7.2383333333333333</v>
      </c>
      <c r="G10" s="7">
        <f t="shared" si="1"/>
        <v>2.8566666666666669</v>
      </c>
      <c r="H10" s="7">
        <f t="shared" si="1"/>
        <v>3.3983333333333334</v>
      </c>
      <c r="I10" s="7">
        <f t="shared" si="1"/>
        <v>1.7849999999999999</v>
      </c>
      <c r="J10" s="7">
        <f t="shared" si="1"/>
        <v>0.41499999999999998</v>
      </c>
      <c r="K10" s="7">
        <f t="shared" si="1"/>
        <v>1.4183333333333337</v>
      </c>
      <c r="L10" s="7" t="e">
        <f t="shared" si="1"/>
        <v>#DIV/0!</v>
      </c>
      <c r="M10" s="7" t="e">
        <f t="shared" si="1"/>
        <v>#DIV/0!</v>
      </c>
      <c r="N10" s="7">
        <f t="shared" si="1"/>
        <v>1.1783333333333335</v>
      </c>
      <c r="O10" s="7" t="e">
        <f t="shared" si="1"/>
        <v>#DIV/0!</v>
      </c>
      <c r="P10" s="8">
        <f>SUM(P4:P9)/6</f>
        <v>25.044999999999998</v>
      </c>
    </row>
    <row r="13" spans="1:16" x14ac:dyDescent="0.25">
      <c r="A13" s="14" t="s">
        <v>21</v>
      </c>
      <c r="B13" s="14"/>
      <c r="C13" s="14"/>
      <c r="D13" s="14"/>
      <c r="E13" s="14"/>
      <c r="F13" s="14"/>
      <c r="G13" s="14"/>
    </row>
    <row r="15" spans="1:16" ht="20.25" x14ac:dyDescent="0.3">
      <c r="A15" s="1" t="s">
        <v>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7" spans="1:15" x14ac:dyDescent="0.25">
      <c r="A17" s="15" t="s">
        <v>23</v>
      </c>
    </row>
    <row r="18" spans="1:15" x14ac:dyDescent="0.25"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  <c r="J18" s="4" t="s">
        <v>9</v>
      </c>
      <c r="K18" s="4" t="s">
        <v>10</v>
      </c>
      <c r="L18" s="4" t="s">
        <v>11</v>
      </c>
      <c r="M18" s="4" t="s">
        <v>12</v>
      </c>
      <c r="N18" s="4" t="s">
        <v>11</v>
      </c>
      <c r="O18" s="4" t="s">
        <v>12</v>
      </c>
    </row>
    <row r="19" spans="1:15" x14ac:dyDescent="0.25">
      <c r="A19" s="6" t="s">
        <v>24</v>
      </c>
      <c r="B19" s="17">
        <f t="shared" ref="B19:O19" si="2">(B10/12)*614400*0.01</f>
        <v>1082.0266666666666</v>
      </c>
      <c r="C19" s="17">
        <f t="shared" si="2"/>
        <v>509.44000000000011</v>
      </c>
      <c r="D19" s="17">
        <f t="shared" si="2"/>
        <v>697.17333333333329</v>
      </c>
      <c r="E19" s="17">
        <f t="shared" si="2"/>
        <v>1169.9200000000003</v>
      </c>
      <c r="F19" s="17">
        <f t="shared" si="2"/>
        <v>3706.0266666666671</v>
      </c>
      <c r="G19" s="17">
        <f t="shared" si="2"/>
        <v>1462.6133333333335</v>
      </c>
      <c r="H19" s="17">
        <f t="shared" si="2"/>
        <v>1739.9466666666669</v>
      </c>
      <c r="I19" s="17">
        <f t="shared" si="2"/>
        <v>913.92000000000007</v>
      </c>
      <c r="J19" s="17">
        <f t="shared" si="2"/>
        <v>212.48000000000002</v>
      </c>
      <c r="K19" s="17">
        <f t="shared" si="2"/>
        <v>726.18666666666684</v>
      </c>
      <c r="L19" s="17" t="e">
        <f t="shared" si="2"/>
        <v>#DIV/0!</v>
      </c>
      <c r="M19" s="17" t="e">
        <f t="shared" si="2"/>
        <v>#DIV/0!</v>
      </c>
      <c r="N19" s="17">
        <f t="shared" si="2"/>
        <v>603.30666666666684</v>
      </c>
      <c r="O19" s="17" t="e">
        <f t="shared" si="2"/>
        <v>#DIV/0!</v>
      </c>
    </row>
    <row r="20" spans="1:15" x14ac:dyDescent="0.25">
      <c r="A20" s="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5" x14ac:dyDescent="0.25">
      <c r="A21" s="14" t="s">
        <v>25</v>
      </c>
      <c r="B21" s="14"/>
      <c r="C21" s="14"/>
      <c r="D21" s="14"/>
      <c r="E21" s="3"/>
      <c r="F21" s="3"/>
    </row>
    <row r="23" spans="1:15" x14ac:dyDescent="0.25">
      <c r="A23" s="18" t="s">
        <v>26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5" x14ac:dyDescent="0.25">
      <c r="A25" s="16" t="s">
        <v>27</v>
      </c>
      <c r="B25" s="17">
        <f t="shared" ref="B25:O25" si="3">(B10/12)*1920*0.01</f>
        <v>3.3813333333333335</v>
      </c>
      <c r="C25" s="17">
        <f t="shared" si="3"/>
        <v>1.5920000000000003</v>
      </c>
      <c r="D25" s="17">
        <f t="shared" si="3"/>
        <v>2.1786666666666665</v>
      </c>
      <c r="E25" s="17">
        <f t="shared" si="3"/>
        <v>3.656000000000001</v>
      </c>
      <c r="F25" s="17">
        <f t="shared" si="3"/>
        <v>11.581333333333335</v>
      </c>
      <c r="G25" s="17">
        <f t="shared" si="3"/>
        <v>4.5706666666666669</v>
      </c>
      <c r="H25" s="17">
        <f t="shared" si="3"/>
        <v>5.437333333333334</v>
      </c>
      <c r="I25" s="17">
        <f t="shared" si="3"/>
        <v>2.8559999999999999</v>
      </c>
      <c r="J25" s="17">
        <f t="shared" si="3"/>
        <v>0.66400000000000003</v>
      </c>
      <c r="K25" s="17">
        <f t="shared" si="3"/>
        <v>2.2693333333333339</v>
      </c>
      <c r="L25" s="17" t="e">
        <f t="shared" si="3"/>
        <v>#DIV/0!</v>
      </c>
      <c r="M25" s="17" t="e">
        <f t="shared" si="3"/>
        <v>#DIV/0!</v>
      </c>
      <c r="N25" s="17">
        <f t="shared" si="3"/>
        <v>1.8853333333333335</v>
      </c>
      <c r="O25" s="17" t="e">
        <f t="shared" si="3"/>
        <v>#DIV/0!</v>
      </c>
    </row>
    <row r="26" spans="1:15" x14ac:dyDescent="0.25">
      <c r="A26" s="16" t="s">
        <v>28</v>
      </c>
      <c r="B26" s="17">
        <f t="shared" ref="B26:O26" si="4">(B10/12)*214400*0.01</f>
        <v>377.58222222222219</v>
      </c>
      <c r="C26" s="17">
        <f t="shared" si="4"/>
        <v>177.77333333333337</v>
      </c>
      <c r="D26" s="17">
        <f t="shared" si="4"/>
        <v>243.28444444444443</v>
      </c>
      <c r="E26" s="17">
        <f t="shared" si="4"/>
        <v>408.25333333333344</v>
      </c>
      <c r="F26" s="17">
        <f t="shared" si="4"/>
        <v>1293.248888888889</v>
      </c>
      <c r="G26" s="17">
        <f t="shared" si="4"/>
        <v>510.39111111111117</v>
      </c>
      <c r="H26" s="17">
        <f t="shared" si="4"/>
        <v>607.168888888889</v>
      </c>
      <c r="I26" s="17">
        <f t="shared" si="4"/>
        <v>318.92</v>
      </c>
      <c r="J26" s="17">
        <f t="shared" si="4"/>
        <v>74.146666666666675</v>
      </c>
      <c r="K26" s="17">
        <f t="shared" si="4"/>
        <v>253.40888888888895</v>
      </c>
      <c r="L26" s="17" t="e">
        <f t="shared" si="4"/>
        <v>#DIV/0!</v>
      </c>
      <c r="M26" s="17" t="e">
        <f t="shared" si="4"/>
        <v>#DIV/0!</v>
      </c>
      <c r="N26" s="17">
        <f t="shared" si="4"/>
        <v>210.5288888888889</v>
      </c>
      <c r="O26" s="17" t="e">
        <f t="shared" si="4"/>
        <v>#DIV/0!</v>
      </c>
    </row>
    <row r="27" spans="1:15" x14ac:dyDescent="0.25">
      <c r="A27" s="16" t="s">
        <v>29</v>
      </c>
      <c r="B27" s="17">
        <f t="shared" ref="B27:O27" si="5">(B10/12)*160000*0.01</f>
        <v>281.77777777777777</v>
      </c>
      <c r="C27" s="17">
        <f t="shared" si="5"/>
        <v>132.66666666666669</v>
      </c>
      <c r="D27" s="17">
        <f t="shared" si="5"/>
        <v>181.55555555555554</v>
      </c>
      <c r="E27" s="17">
        <f t="shared" si="5"/>
        <v>304.66666666666674</v>
      </c>
      <c r="F27" s="17">
        <f t="shared" si="5"/>
        <v>965.11111111111109</v>
      </c>
      <c r="G27" s="17">
        <f t="shared" si="5"/>
        <v>380.88888888888891</v>
      </c>
      <c r="H27" s="17">
        <f t="shared" si="5"/>
        <v>453.1111111111112</v>
      </c>
      <c r="I27" s="17">
        <f t="shared" si="5"/>
        <v>238</v>
      </c>
      <c r="J27" s="17">
        <f t="shared" si="5"/>
        <v>55.333333333333329</v>
      </c>
      <c r="K27" s="17">
        <f t="shared" si="5"/>
        <v>189.11111111111117</v>
      </c>
      <c r="L27" s="17" t="e">
        <f t="shared" si="5"/>
        <v>#DIV/0!</v>
      </c>
      <c r="M27" s="17" t="e">
        <f t="shared" si="5"/>
        <v>#DIV/0!</v>
      </c>
      <c r="N27" s="17">
        <f t="shared" si="5"/>
        <v>157.11111111111114</v>
      </c>
      <c r="O27" s="17" t="e">
        <f t="shared" si="5"/>
        <v>#DIV/0!</v>
      </c>
    </row>
    <row r="28" spans="1:15" x14ac:dyDescent="0.25">
      <c r="A28" s="16" t="s">
        <v>30</v>
      </c>
      <c r="B28" s="17">
        <f t="shared" ref="B28:O28" si="6">(B10/12)*118400*0.01</f>
        <v>208.51555555555555</v>
      </c>
      <c r="C28" s="17">
        <f t="shared" si="6"/>
        <v>98.17333333333336</v>
      </c>
      <c r="D28" s="17">
        <f t="shared" si="6"/>
        <v>134.35111111111109</v>
      </c>
      <c r="E28" s="17">
        <f t="shared" si="6"/>
        <v>225.4533333333334</v>
      </c>
      <c r="F28" s="17">
        <f t="shared" si="6"/>
        <v>714.18222222222221</v>
      </c>
      <c r="G28" s="17">
        <f t="shared" si="6"/>
        <v>281.85777777777781</v>
      </c>
      <c r="H28" s="17">
        <f t="shared" si="6"/>
        <v>335.30222222222227</v>
      </c>
      <c r="I28" s="17">
        <f t="shared" si="6"/>
        <v>176.12</v>
      </c>
      <c r="J28" s="17">
        <f t="shared" si="6"/>
        <v>40.946666666666673</v>
      </c>
      <c r="K28" s="17">
        <f t="shared" si="6"/>
        <v>139.94222222222226</v>
      </c>
      <c r="L28" s="17" t="e">
        <f t="shared" si="6"/>
        <v>#DIV/0!</v>
      </c>
      <c r="M28" s="17" t="e">
        <f t="shared" si="6"/>
        <v>#DIV/0!</v>
      </c>
      <c r="N28" s="17">
        <f t="shared" si="6"/>
        <v>116.26222222222225</v>
      </c>
      <c r="O28" s="17" t="e">
        <f t="shared" si="6"/>
        <v>#DIV/0!</v>
      </c>
    </row>
    <row r="29" spans="1:15" ht="16.5" thickBot="1" x14ac:dyDescent="0.3">
      <c r="A29" s="20" t="s">
        <v>31</v>
      </c>
      <c r="B29" s="21">
        <f t="shared" ref="B29:O29" si="7">(B10/12)*96000*0.01</f>
        <v>169.06666666666669</v>
      </c>
      <c r="C29" s="21">
        <f t="shared" si="7"/>
        <v>79.600000000000009</v>
      </c>
      <c r="D29" s="21">
        <f t="shared" si="7"/>
        <v>108.93333333333332</v>
      </c>
      <c r="E29" s="21">
        <f t="shared" si="7"/>
        <v>182.80000000000004</v>
      </c>
      <c r="F29" s="21">
        <f t="shared" si="7"/>
        <v>579.06666666666672</v>
      </c>
      <c r="G29" s="21">
        <f t="shared" si="7"/>
        <v>228.53333333333336</v>
      </c>
      <c r="H29" s="21">
        <f t="shared" si="7"/>
        <v>271.86666666666667</v>
      </c>
      <c r="I29" s="21">
        <f t="shared" si="7"/>
        <v>142.80000000000001</v>
      </c>
      <c r="J29" s="21">
        <f t="shared" si="7"/>
        <v>33.200000000000003</v>
      </c>
      <c r="K29" s="21">
        <f t="shared" si="7"/>
        <v>113.4666666666667</v>
      </c>
      <c r="L29" s="21" t="e">
        <f t="shared" si="7"/>
        <v>#DIV/0!</v>
      </c>
      <c r="M29" s="21" t="e">
        <f t="shared" si="7"/>
        <v>#DIV/0!</v>
      </c>
      <c r="N29" s="21">
        <f t="shared" si="7"/>
        <v>94.26666666666668</v>
      </c>
      <c r="O29" s="21" t="e">
        <f t="shared" si="7"/>
        <v>#DIV/0!</v>
      </c>
    </row>
    <row r="30" spans="1:15" x14ac:dyDescent="0.25">
      <c r="A30" s="6" t="s">
        <v>32</v>
      </c>
      <c r="B30" s="17">
        <f t="shared" ref="B30:O30" si="8">SUM(B25:B29)</f>
        <v>1040.3235555555555</v>
      </c>
      <c r="C30" s="17">
        <f t="shared" si="8"/>
        <v>489.80533333333341</v>
      </c>
      <c r="D30" s="17">
        <f t="shared" si="8"/>
        <v>670.30311111111098</v>
      </c>
      <c r="E30" s="17">
        <f t="shared" si="8"/>
        <v>1124.8293333333336</v>
      </c>
      <c r="F30" s="17">
        <f t="shared" si="8"/>
        <v>3563.190222222222</v>
      </c>
      <c r="G30" s="17">
        <f t="shared" si="8"/>
        <v>1406.2417777777778</v>
      </c>
      <c r="H30" s="17">
        <f t="shared" si="8"/>
        <v>1672.8862222222224</v>
      </c>
      <c r="I30" s="17">
        <f t="shared" si="8"/>
        <v>878.69600000000014</v>
      </c>
      <c r="J30" s="17">
        <f t="shared" si="8"/>
        <v>204.29066666666665</v>
      </c>
      <c r="K30" s="17">
        <f t="shared" si="8"/>
        <v>698.1982222222224</v>
      </c>
      <c r="L30" s="17" t="e">
        <f t="shared" si="8"/>
        <v>#DIV/0!</v>
      </c>
      <c r="M30" s="17" t="e">
        <f t="shared" si="8"/>
        <v>#DIV/0!</v>
      </c>
      <c r="N30" s="17">
        <f t="shared" si="8"/>
        <v>580.05422222222228</v>
      </c>
      <c r="O30" s="17" t="e">
        <f t="shared" si="8"/>
        <v>#DIV/0!</v>
      </c>
    </row>
    <row r="32" spans="1:15" x14ac:dyDescent="0.25">
      <c r="A32" s="18" t="s">
        <v>33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4" spans="1:15" x14ac:dyDescent="0.25">
      <c r="A34" s="2"/>
      <c r="B34" s="8">
        <f>B19-B30</f>
        <v>41.703111111111184</v>
      </c>
      <c r="C34" s="8">
        <f t="shared" ref="C34:O34" si="9">C19-C30</f>
        <v>19.634666666666703</v>
      </c>
      <c r="D34" s="8">
        <f t="shared" si="9"/>
        <v>26.87022222222231</v>
      </c>
      <c r="E34" s="8">
        <f t="shared" si="9"/>
        <v>45.090666666666721</v>
      </c>
      <c r="F34" s="8">
        <f t="shared" si="9"/>
        <v>142.83644444444508</v>
      </c>
      <c r="G34" s="8">
        <f t="shared" si="9"/>
        <v>56.371555555555688</v>
      </c>
      <c r="H34" s="8">
        <f t="shared" si="9"/>
        <v>67.060444444444556</v>
      </c>
      <c r="I34" s="8">
        <f t="shared" si="9"/>
        <v>35.223999999999933</v>
      </c>
      <c r="J34" s="8">
        <f t="shared" si="9"/>
        <v>8.1893333333333658</v>
      </c>
      <c r="K34" s="8">
        <f t="shared" si="9"/>
        <v>27.98844444444444</v>
      </c>
      <c r="L34" s="8" t="e">
        <f t="shared" si="9"/>
        <v>#DIV/0!</v>
      </c>
      <c r="M34" s="8" t="e">
        <f t="shared" si="9"/>
        <v>#DIV/0!</v>
      </c>
      <c r="N34" s="8">
        <f t="shared" si="9"/>
        <v>23.252444444444563</v>
      </c>
      <c r="O34" s="8" t="e">
        <f t="shared" si="9"/>
        <v>#DIV/0!</v>
      </c>
    </row>
    <row r="37" spans="1:15" x14ac:dyDescent="0.25">
      <c r="L37" s="22">
        <v>40634</v>
      </c>
    </row>
  </sheetData>
  <mergeCells count="6">
    <mergeCell ref="A1:O1"/>
    <mergeCell ref="A13:G13"/>
    <mergeCell ref="A15:O15"/>
    <mergeCell ref="A21:D21"/>
    <mergeCell ref="A23:O23"/>
    <mergeCell ref="A32:O32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Wendi Denton</dc:creator>
  <cp:lastModifiedBy>Wendi Denton</cp:lastModifiedBy>
  <dcterms:created xsi:type="dcterms:W3CDTF">2025-12-18T13:17:51Z</dcterms:created>
  <dcterms:modified xsi:type="dcterms:W3CDTF">2025-12-18T13:18:27Z</dcterms:modified>
</cp:coreProperties>
</file>